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abrina\ConCentro\CONSUNTIVO 2021\"/>
    </mc:Choice>
  </mc:AlternateContent>
  <bookViews>
    <workbookView xWindow="0" yWindow="0" windowWidth="28800" windowHeight="10800"/>
  </bookViews>
  <sheets>
    <sheet name="ATTIVO PASSIVO" sheetId="4" r:id="rId1"/>
    <sheet name="CONTO ECONOMICO" sheetId="1" r:id="rId2"/>
  </sheets>
  <definedNames>
    <definedName name="_xlnm.Print_Area" localSheetId="0">'ATTIVO PASSIVO'!$A$1:$G$90</definedName>
    <definedName name="_xlnm.Print_Area" localSheetId="1">'CONTO ECONOMICO'!$A$1:$D$54</definedName>
    <definedName name="_xlnm.Print_Titles" localSheetId="0">'ATTIVO PASSIVO'!$1:$1</definedName>
  </definedNames>
  <calcPr calcId="162913"/>
</workbook>
</file>

<file path=xl/calcChain.xml><?xml version="1.0" encoding="utf-8"?>
<calcChain xmlns="http://schemas.openxmlformats.org/spreadsheetml/2006/main">
  <c r="E25" i="4" l="1"/>
  <c r="G51" i="4"/>
  <c r="G32" i="4"/>
  <c r="E66" i="4"/>
  <c r="E69" i="4"/>
  <c r="E21" i="4"/>
  <c r="C8" i="1"/>
  <c r="C21" i="1"/>
  <c r="C30" i="1" l="1"/>
  <c r="C19" i="1"/>
  <c r="E26" i="4" l="1"/>
  <c r="E27" i="4"/>
  <c r="E32" i="4"/>
  <c r="E63" i="4"/>
  <c r="E64" i="4"/>
  <c r="G12" i="4"/>
  <c r="G38" i="4"/>
  <c r="G37" i="4"/>
  <c r="G30" i="4"/>
  <c r="G31" i="4"/>
  <c r="G29" i="4"/>
  <c r="E39" i="4"/>
  <c r="E24" i="4"/>
  <c r="G11" i="4"/>
  <c r="G10" i="4"/>
  <c r="G9" i="4"/>
  <c r="G5" i="4"/>
  <c r="C37" i="1"/>
  <c r="C42" i="1"/>
  <c r="C20" i="1"/>
  <c r="C15" i="1"/>
  <c r="C4" i="1"/>
  <c r="G6" i="4" l="1"/>
  <c r="G63" i="4" l="1"/>
  <c r="G66" i="4"/>
  <c r="G64" i="4"/>
  <c r="G65" i="4"/>
  <c r="G67" i="4"/>
  <c r="G68" i="4"/>
  <c r="G69" i="4"/>
  <c r="G72" i="4" s="1"/>
  <c r="G84" i="4" s="1"/>
  <c r="G70" i="4"/>
  <c r="G71" i="4"/>
  <c r="G24" i="4"/>
  <c r="G25" i="4"/>
  <c r="G27" i="4" s="1"/>
  <c r="G22" i="4"/>
  <c r="G23" i="4"/>
  <c r="G26" i="4"/>
  <c r="G21" i="4"/>
  <c r="G34" i="4" l="1"/>
  <c r="G41" i="4" s="1"/>
  <c r="C27" i="1"/>
  <c r="C9" i="1"/>
  <c r="G7" i="4" l="1"/>
  <c r="G82" i="4"/>
  <c r="G77" i="4"/>
  <c r="F72" i="4"/>
  <c r="E72" i="4"/>
  <c r="G60" i="4"/>
  <c r="G56" i="4"/>
  <c r="D19" i="1"/>
  <c r="D26" i="1"/>
  <c r="D30" i="1"/>
  <c r="D31" i="1" s="1"/>
  <c r="D8" i="1"/>
  <c r="D21" i="1"/>
  <c r="D5" i="1"/>
  <c r="C31" i="1"/>
  <c r="C38" i="1"/>
  <c r="C43" i="1"/>
  <c r="D4" i="1"/>
  <c r="D6" i="1"/>
  <c r="D7" i="1"/>
  <c r="D12" i="1"/>
  <c r="D14" i="1"/>
  <c r="D15" i="1"/>
  <c r="D16" i="1"/>
  <c r="D17" i="1"/>
  <c r="D20" i="1"/>
  <c r="D24" i="1"/>
  <c r="D25" i="1"/>
  <c r="D36" i="1"/>
  <c r="D37" i="1"/>
  <c r="D41" i="1"/>
  <c r="D42" i="1"/>
  <c r="D46" i="1"/>
  <c r="D47" i="1"/>
  <c r="G19" i="4"/>
  <c r="F27" i="4"/>
  <c r="C48" i="1"/>
  <c r="G13" i="4"/>
  <c r="G39" i="4"/>
  <c r="G86" i="4" l="1"/>
  <c r="G90" i="4" s="1"/>
  <c r="D48" i="1"/>
  <c r="D38" i="1"/>
  <c r="D43" i="1"/>
  <c r="G14" i="4"/>
  <c r="D23" i="1"/>
  <c r="D27" i="1" s="1"/>
  <c r="C33" i="1"/>
  <c r="C50" i="1" s="1"/>
  <c r="D3" i="1"/>
  <c r="D9" i="1" s="1"/>
  <c r="G45" i="4" l="1"/>
  <c r="D33" i="1"/>
  <c r="D50" i="1" s="1"/>
</calcChain>
</file>

<file path=xl/comments1.xml><?xml version="1.0" encoding="utf-8"?>
<comments xmlns="http://schemas.openxmlformats.org/spreadsheetml/2006/main">
  <authors>
    <author>kpe0003</author>
    <author>Sabrina Marian</author>
  </authors>
  <commentList>
    <comment ref="B21" authorId="0" shapeId="0">
      <text/>
    </comment>
    <comment ref="C21" authorId="0" shapeId="0">
      <text/>
    </comment>
    <comment ref="C30" authorId="1" shapeId="0">
      <text>
        <r>
          <rPr>
            <b/>
            <sz val="9"/>
            <color indexed="81"/>
            <rFont val="Tahoma"/>
            <family val="2"/>
          </rPr>
          <t>ATTENZIONE AL FUNZIONAMENTO CARBURANTI</t>
        </r>
      </text>
    </comment>
  </commentList>
</comments>
</file>

<file path=xl/sharedStrings.xml><?xml version="1.0" encoding="utf-8"?>
<sst xmlns="http://schemas.openxmlformats.org/spreadsheetml/2006/main" count="136" uniqueCount="127">
  <si>
    <t>VOCI DI COSTO/RICAVO</t>
  </si>
  <si>
    <t>DIFFERENZA</t>
  </si>
  <si>
    <t>A) RICAVI ORDINARI</t>
  </si>
  <si>
    <t>1) Proventi da servizi</t>
  </si>
  <si>
    <t>2) Altri proventi e rimborsi</t>
  </si>
  <si>
    <t>5) Altri contributi</t>
  </si>
  <si>
    <t>6) Contributo della Camera di Comm.</t>
  </si>
  <si>
    <t>TOTALE (A)</t>
  </si>
  <si>
    <t>B) COSTI DI STRUTTURA</t>
  </si>
  <si>
    <t>7) Organi istituzionali</t>
  </si>
  <si>
    <t>8) Personale:</t>
  </si>
  <si>
    <t>a) competenze del personale</t>
  </si>
  <si>
    <t>b) oneri sociali</t>
  </si>
  <si>
    <t>c) accantonamenti al TFR</t>
  </si>
  <si>
    <t>d) altri costi</t>
  </si>
  <si>
    <t>9) Funzionamento:</t>
  </si>
  <si>
    <t>a) prestazione di servizi</t>
  </si>
  <si>
    <t>c) oneri diversi di gestione</t>
  </si>
  <si>
    <t>10) Ammortamenti ed accantonamenti</t>
  </si>
  <si>
    <t>a) immob.immateriali</t>
  </si>
  <si>
    <t>b) immob.materiali</t>
  </si>
  <si>
    <t>c) svalutazione crediti</t>
  </si>
  <si>
    <t>d) fondi rischi e oneri</t>
  </si>
  <si>
    <t>TOTALE (B)</t>
  </si>
  <si>
    <t>C) COSTI ISTITUZIONALI</t>
  </si>
  <si>
    <t>11) Spese per progetti ed iniziative</t>
  </si>
  <si>
    <t xml:space="preserve">TOTALE ( C ) </t>
  </si>
  <si>
    <t>RISULTATO DELLA GESTIONE CORRENTE (A-B-C)</t>
  </si>
  <si>
    <t>D) GESTIONE FINANZIARIA</t>
  </si>
  <si>
    <t>12) Proventi finanziari</t>
  </si>
  <si>
    <t>13) Oneri finanziari</t>
  </si>
  <si>
    <t>14) Proventi straordinari</t>
  </si>
  <si>
    <t>15) Oneri straordinari</t>
  </si>
  <si>
    <t>E) GESTIONE STRAORDINARIA</t>
  </si>
  <si>
    <t>F) RETTIFICHE DI VALORE ATTIVITA' FINANZIARIE</t>
  </si>
  <si>
    <t>16) Rivalutazioni attivo patrimoniale</t>
  </si>
  <si>
    <t>17) Svalutazioni attivo patrimoniale</t>
  </si>
  <si>
    <t>A) IMMOBILIZZAZIONI</t>
  </si>
  <si>
    <t>a) Immateriali</t>
  </si>
  <si>
    <t>b) Materiali</t>
  </si>
  <si>
    <t>B) ATTIVO CIRCOLANTE</t>
  </si>
  <si>
    <t>c) Rimanenze</t>
  </si>
  <si>
    <t>Totale rimanenze</t>
  </si>
  <si>
    <t>Totale immobilizzazioni materiali</t>
  </si>
  <si>
    <t>Totale immobilizzazioni immateriali</t>
  </si>
  <si>
    <t>d) Crediti di funzionamento</t>
  </si>
  <si>
    <t>Crediti v/organismi del sistema camerale</t>
  </si>
  <si>
    <t>Crediti per servizi c/terzi</t>
  </si>
  <si>
    <t>Anticipi a fornitori</t>
  </si>
  <si>
    <t>Totale crediti di funzionamento</t>
  </si>
  <si>
    <t>e) Disponibilità liquide</t>
  </si>
  <si>
    <t>Totale disponibilità liquide</t>
  </si>
  <si>
    <t>Ratei attivi</t>
  </si>
  <si>
    <t>Risconti attivi</t>
  </si>
  <si>
    <t>D) CONTI D'ORDINE</t>
  </si>
  <si>
    <t>TOTALE GENERALE</t>
  </si>
  <si>
    <t>TOTALE IMMOBILIZZAZIONI (A)</t>
  </si>
  <si>
    <t>TOTALE ATTIVO CIRCOLANTE (B)</t>
  </si>
  <si>
    <t>TOTALE RATEI E RISCONTI ATTIVI ( C)</t>
  </si>
  <si>
    <t>TOTALE ATTIVO (A+B+C)</t>
  </si>
  <si>
    <t>PASSIVO</t>
  </si>
  <si>
    <t>A) PATRIMONIO NETTO</t>
  </si>
  <si>
    <t>B) DEBITI DI FINANZIAMENTO</t>
  </si>
  <si>
    <t>Mutui passivi</t>
  </si>
  <si>
    <t>Prestiti ed anticipazioni</t>
  </si>
  <si>
    <t>TOTALE PATRIMONIO NETTO (A)</t>
  </si>
  <si>
    <t>TOTALE DEBITI DI FINANZIAMENTO (B)</t>
  </si>
  <si>
    <t>C) TRATTAMENTO DI FINE RAPPORTO</t>
  </si>
  <si>
    <t>Fondo trattamento di fine rapporto</t>
  </si>
  <si>
    <t>D) DEBITI DI FUNZIONAMENTO</t>
  </si>
  <si>
    <t>Debiti v/fornitori</t>
  </si>
  <si>
    <t>Debiti v/organismi e istituzioni nazionali e comunitarie</t>
  </si>
  <si>
    <t>Debiti tributari e previdenziali</t>
  </si>
  <si>
    <t>Debiti v/organi istituzionali</t>
  </si>
  <si>
    <t>Debiti diversi</t>
  </si>
  <si>
    <t>Debiti per servizi c/terzi</t>
  </si>
  <si>
    <t>Clienti c/anticipi</t>
  </si>
  <si>
    <t>TOTALE DEBITI DI FUNZIONAMENTO (D)</t>
  </si>
  <si>
    <t xml:space="preserve">E) FONDI PER RISCHI ED ONERI </t>
  </si>
  <si>
    <t>Fondo imposte</t>
  </si>
  <si>
    <t>TOTALE F.DI PER RISCHI ED ONERI (E)</t>
  </si>
  <si>
    <t>F) RATEI E RISCONTI PASSIVI</t>
  </si>
  <si>
    <t>Ratei passivi</t>
  </si>
  <si>
    <t>Risconti passivi</t>
  </si>
  <si>
    <t>TOTALE RATEI E RISCONTI PASSIVI (F)</t>
  </si>
  <si>
    <t>TOTALE PASSIVO</t>
  </si>
  <si>
    <t>TOTALE PASSIVO E PATRIMONIO NETTO</t>
  </si>
  <si>
    <t>G) CONTI D'ORDINE</t>
  </si>
  <si>
    <t>RISULTATO DELLA GESTIONE FINANZIARIA (D)</t>
  </si>
  <si>
    <t>RISULTATO DELLA GESTIONE STRAORDINARIA (E)</t>
  </si>
  <si>
    <t>DIFFERENZE RETTIFICHE DI VALORE ATTIVITA' FINANZIARIE (F)</t>
  </si>
  <si>
    <t>C) RATEI E RISCONTI ATTIVI</t>
  </si>
  <si>
    <t>Cassa contanti</t>
  </si>
  <si>
    <t>Debiti v/società e organismi del sistema camerale</t>
  </si>
  <si>
    <t>b) godimento di beni di terzi</t>
  </si>
  <si>
    <t>Altri fondi</t>
  </si>
  <si>
    <t>Altre</t>
  </si>
  <si>
    <t>Crediti diversi</t>
  </si>
  <si>
    <t>Banca c/c</t>
  </si>
  <si>
    <t>Depositi postali</t>
  </si>
  <si>
    <t xml:space="preserve">Software </t>
  </si>
  <si>
    <t>Impianti</t>
  </si>
  <si>
    <t>Attrezzature non informatiche</t>
  </si>
  <si>
    <t>Attrezzature informatiche</t>
  </si>
  <si>
    <t>Arredi e mobili</t>
  </si>
  <si>
    <t xml:space="preserve">Crediti v/CCIAA </t>
  </si>
  <si>
    <t xml:space="preserve">Rimanenze </t>
  </si>
  <si>
    <t>Fondo acquisizioni patrimoniali</t>
  </si>
  <si>
    <t>3) Contributi da organismi comunitari pubblici</t>
  </si>
  <si>
    <t>Debiti v/dipendenti</t>
  </si>
  <si>
    <t>4) Contributi regionali o da altri enti pubblici</t>
  </si>
  <si>
    <t>Crediti v/organismi istituzioni nazionali e comunitari</t>
  </si>
  <si>
    <t>VALORI AL 31/12/2014</t>
  </si>
  <si>
    <t>TOTALE FONDO TRATTAMENTO DI FINE RAPPORTO (C)</t>
  </si>
  <si>
    <t>ATTIVO - PASSIVO</t>
  </si>
  <si>
    <t xml:space="preserve">ENTRO I 12 MESI </t>
  </si>
  <si>
    <t>OLTRE I 12 MESI</t>
  </si>
  <si>
    <t>Silvano Pascolo</t>
  </si>
  <si>
    <t>Amministratore unico</t>
  </si>
  <si>
    <t>DISAVANZO/AVANZO ECONOMICO D'ESERCIZIO (A-B-C+/-D+/-E+/-F)</t>
  </si>
  <si>
    <t>Disavanzo/Avanzo dell'esercizio</t>
  </si>
  <si>
    <t>VALORI AL 31/12/2020</t>
  </si>
  <si>
    <t>VALORI ANNO 2020</t>
  </si>
  <si>
    <t>ATTIVO</t>
  </si>
  <si>
    <t>VALORI ANNO 2021</t>
  </si>
  <si>
    <t>VALORI AL 31/12/2021</t>
  </si>
  <si>
    <t>Pordenone, 1 aprile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</si>
</sst>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 val="singleAccounting"/>
      <sz val="10"/>
      <name val="Calibri"/>
      <family val="2"/>
    </font>
    <font>
      <b/>
      <u/>
      <sz val="12"/>
      <name val="Calibri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164" fontId="4" fillId="2" borderId="0" xfId="1" applyFont="1" applyFill="1" applyBorder="1"/>
    <xf numFmtId="164" fontId="4" fillId="2" borderId="5" xfId="1" applyFont="1" applyFill="1" applyBorder="1"/>
    <xf numFmtId="164" fontId="3" fillId="2" borderId="5" xfId="1" applyFont="1" applyFill="1" applyBorder="1" applyAlignment="1">
      <alignment horizontal="center" vertical="center" wrapText="1"/>
    </xf>
    <xf numFmtId="164" fontId="3" fillId="2" borderId="6" xfId="1" applyFont="1" applyFill="1" applyBorder="1" applyAlignment="1">
      <alignment horizontal="center" vertical="center" wrapText="1"/>
    </xf>
    <xf numFmtId="164" fontId="3" fillId="2" borderId="0" xfId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4" fillId="2" borderId="0" xfId="0" applyFont="1" applyFill="1" applyBorder="1"/>
    <xf numFmtId="0" fontId="5" fillId="2" borderId="0" xfId="0" applyFont="1" applyFill="1" applyAlignment="1">
      <alignment horizontal="center"/>
    </xf>
    <xf numFmtId="164" fontId="6" fillId="2" borderId="2" xfId="1" applyFont="1" applyFill="1" applyBorder="1"/>
    <xf numFmtId="0" fontId="6" fillId="2" borderId="0" xfId="0" applyFont="1" applyFill="1"/>
    <xf numFmtId="164" fontId="5" fillId="2" borderId="2" xfId="1" applyFont="1" applyFill="1" applyBorder="1" applyAlignment="1">
      <alignment horizontal="center" vertical="center" wrapText="1"/>
    </xf>
    <xf numFmtId="164" fontId="5" fillId="2" borderId="2" xfId="1" applyFont="1" applyFill="1" applyBorder="1"/>
    <xf numFmtId="0" fontId="5" fillId="2" borderId="0" xfId="0" applyFont="1" applyFill="1"/>
    <xf numFmtId="164" fontId="5" fillId="2" borderId="3" xfId="1" applyFont="1" applyFill="1" applyBorder="1" applyAlignment="1">
      <alignment horizontal="center" vertical="center" wrapText="1"/>
    </xf>
    <xf numFmtId="164" fontId="5" fillId="2" borderId="4" xfId="1" applyFont="1" applyFill="1" applyBorder="1" applyAlignment="1">
      <alignment horizontal="center" vertical="center" wrapText="1"/>
    </xf>
    <xf numFmtId="164" fontId="6" fillId="2" borderId="5" xfId="1" applyFont="1" applyFill="1" applyBorder="1"/>
    <xf numFmtId="164" fontId="5" fillId="2" borderId="5" xfId="1" applyFont="1" applyFill="1" applyBorder="1" applyAlignment="1">
      <alignment horizontal="center" vertical="center" wrapText="1"/>
    </xf>
    <xf numFmtId="164" fontId="5" fillId="2" borderId="6" xfId="1" applyFont="1" applyFill="1" applyBorder="1" applyAlignment="1">
      <alignment horizontal="center" vertical="center" wrapText="1"/>
    </xf>
    <xf numFmtId="164" fontId="6" fillId="2" borderId="0" xfId="1" applyFont="1" applyFill="1"/>
    <xf numFmtId="164" fontId="4" fillId="2" borderId="0" xfId="0" applyNumberFormat="1" applyFont="1" applyFill="1" applyBorder="1"/>
    <xf numFmtId="164" fontId="3" fillId="2" borderId="0" xfId="0" applyNumberFormat="1" applyFont="1" applyFill="1" applyBorder="1" applyAlignment="1">
      <alignment horizontal="center" wrapText="1"/>
    </xf>
    <xf numFmtId="164" fontId="6" fillId="2" borderId="0" xfId="0" applyNumberFormat="1" applyFont="1" applyFill="1"/>
    <xf numFmtId="164" fontId="4" fillId="2" borderId="2" xfId="1" applyFont="1" applyFill="1" applyBorder="1"/>
    <xf numFmtId="164" fontId="3" fillId="2" borderId="2" xfId="1" applyFont="1" applyFill="1" applyBorder="1" applyAlignment="1">
      <alignment horizontal="center" vertical="center" wrapText="1"/>
    </xf>
    <xf numFmtId="164" fontId="3" fillId="2" borderId="2" xfId="1" applyFont="1" applyFill="1" applyBorder="1"/>
    <xf numFmtId="164" fontId="3" fillId="2" borderId="3" xfId="1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164" fontId="7" fillId="2" borderId="5" xfId="1" applyFont="1" applyFill="1" applyBorder="1"/>
    <xf numFmtId="164" fontId="4" fillId="2" borderId="0" xfId="1" applyFont="1" applyFill="1"/>
    <xf numFmtId="0" fontId="6" fillId="2" borderId="0" xfId="0" applyFont="1" applyFill="1" applyAlignment="1">
      <alignment horizontal="left" wrapText="1"/>
    </xf>
    <xf numFmtId="164" fontId="4" fillId="2" borderId="6" xfId="1" applyFont="1" applyFill="1" applyBorder="1" applyAlignment="1">
      <alignment horizontal="center" vertical="center" wrapText="1"/>
    </xf>
    <xf numFmtId="164" fontId="4" fillId="2" borderId="3" xfId="1" applyFont="1" applyFill="1" applyBorder="1" applyAlignment="1">
      <alignment horizontal="center" vertical="center" wrapText="1"/>
    </xf>
    <xf numFmtId="164" fontId="6" fillId="2" borderId="2" xfId="1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10" fontId="3" fillId="2" borderId="0" xfId="1" applyNumberFormat="1" applyFont="1" applyFill="1" applyBorder="1" applyAlignment="1">
      <alignment horizontal="center" wrapText="1"/>
    </xf>
    <xf numFmtId="0" fontId="3" fillId="2" borderId="0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164" fontId="3" fillId="2" borderId="1" xfId="1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left" vertical="center" wrapText="1"/>
    </xf>
    <xf numFmtId="0" fontId="6" fillId="2" borderId="5" xfId="0" applyNumberFormat="1" applyFont="1" applyFill="1" applyBorder="1" applyAlignment="1">
      <alignment horizontal="left" wrapText="1"/>
    </xf>
    <xf numFmtId="0" fontId="5" fillId="2" borderId="5" xfId="0" applyNumberFormat="1" applyFont="1" applyFill="1" applyBorder="1" applyAlignment="1">
      <alignment horizontal="left" vertical="center" wrapText="1"/>
    </xf>
    <xf numFmtId="0" fontId="5" fillId="2" borderId="6" xfId="0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3" fillId="2" borderId="7" xfId="1" applyFont="1" applyFill="1" applyBorder="1" applyAlignment="1">
      <alignment horizontal="center" vertical="center" wrapText="1"/>
    </xf>
    <xf numFmtId="0" fontId="4" fillId="2" borderId="5" xfId="0" applyFont="1" applyFill="1" applyBorder="1"/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wrapText="1"/>
    </xf>
    <xf numFmtId="44" fontId="4" fillId="2" borderId="0" xfId="0" applyNumberFormat="1" applyFont="1" applyFill="1" applyBorder="1"/>
    <xf numFmtId="44" fontId="6" fillId="2" borderId="0" xfId="0" applyNumberFormat="1" applyFont="1" applyFill="1"/>
    <xf numFmtId="0" fontId="8" fillId="3" borderId="2" xfId="0" applyFont="1" applyFill="1" applyBorder="1" applyAlignment="1">
      <alignment horizontal="left" wrapText="1"/>
    </xf>
    <xf numFmtId="164" fontId="4" fillId="3" borderId="2" xfId="1" applyFont="1" applyFill="1" applyBorder="1"/>
    <xf numFmtId="164" fontId="6" fillId="3" borderId="2" xfId="1" applyFont="1" applyFill="1" applyBorder="1"/>
    <xf numFmtId="0" fontId="8" fillId="3" borderId="5" xfId="0" applyNumberFormat="1" applyFont="1" applyFill="1" applyBorder="1" applyAlignment="1">
      <alignment horizontal="left" wrapText="1"/>
    </xf>
    <xf numFmtId="164" fontId="4" fillId="3" borderId="5" xfId="1" applyFont="1" applyFill="1" applyBorder="1"/>
    <xf numFmtId="164" fontId="6" fillId="3" borderId="5" xfId="1" applyFont="1" applyFill="1" applyBorder="1"/>
    <xf numFmtId="0" fontId="3" fillId="3" borderId="5" xfId="0" applyFont="1" applyFill="1" applyBorder="1" applyAlignment="1">
      <alignment horizontal="left" vertical="center" wrapText="1"/>
    </xf>
    <xf numFmtId="164" fontId="3" fillId="3" borderId="5" xfId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2">
    <cellStyle name="Euro" xfId="1"/>
    <cellStyle name="Normale" xfId="0" builtinId="0"/>
  </cellStyles>
  <dxfs count="1">
    <dxf>
      <font>
        <condense val="0"/>
        <extend val="0"/>
        <color indexed="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zoomScaleNormal="100" workbookViewId="0">
      <pane ySplit="1" topLeftCell="A2" activePane="bottomLeft" state="frozen"/>
      <selection pane="bottomLeft" activeCell="H1" sqref="H1:H1048576"/>
    </sheetView>
  </sheetViews>
  <sheetFormatPr defaultColWidth="9.140625" defaultRowHeight="15.75" x14ac:dyDescent="0.25"/>
  <cols>
    <col min="1" max="1" width="22.5703125" style="30" customWidth="1"/>
    <col min="2" max="2" width="16.42578125" style="29" customWidth="1"/>
    <col min="3" max="3" width="12.140625" style="29" customWidth="1"/>
    <col min="4" max="4" width="17.7109375" style="19" customWidth="1"/>
    <col min="5" max="5" width="14.85546875" style="29" customWidth="1"/>
    <col min="6" max="6" width="11.7109375" style="29" customWidth="1"/>
    <col min="7" max="7" width="18.140625" style="19" customWidth="1"/>
    <col min="8" max="8" width="14.5703125" style="10" bestFit="1" customWidth="1"/>
    <col min="9" max="9" width="13.42578125" style="10" bestFit="1" customWidth="1"/>
    <col min="10" max="11" width="9.140625" style="10"/>
    <col min="12" max="12" width="11.7109375" style="10" bestFit="1" customWidth="1"/>
    <col min="13" max="16384" width="9.140625" style="10"/>
  </cols>
  <sheetData>
    <row r="1" spans="1:7" s="8" customFormat="1" ht="31.5" x14ac:dyDescent="0.25">
      <c r="A1" s="37" t="s">
        <v>114</v>
      </c>
      <c r="B1" s="38"/>
      <c r="C1" s="38"/>
      <c r="D1" s="39" t="s">
        <v>121</v>
      </c>
      <c r="E1" s="38"/>
      <c r="F1" s="38"/>
      <c r="G1" s="39" t="s">
        <v>125</v>
      </c>
    </row>
    <row r="2" spans="1:7" x14ac:dyDescent="0.25">
      <c r="A2" s="55" t="s">
        <v>123</v>
      </c>
      <c r="B2" s="56"/>
      <c r="C2" s="56"/>
      <c r="D2" s="57"/>
      <c r="E2" s="56"/>
      <c r="F2" s="56"/>
      <c r="G2" s="57"/>
    </row>
    <row r="3" spans="1:7" s="8" customFormat="1" ht="31.5" x14ac:dyDescent="0.25">
      <c r="A3" s="41" t="s">
        <v>37</v>
      </c>
      <c r="B3" s="24"/>
      <c r="C3" s="24"/>
      <c r="D3" s="11"/>
      <c r="E3" s="24"/>
      <c r="F3" s="24"/>
      <c r="G3" s="11"/>
    </row>
    <row r="4" spans="1:7" x14ac:dyDescent="0.25">
      <c r="A4" s="42" t="s">
        <v>38</v>
      </c>
      <c r="B4" s="23"/>
      <c r="C4" s="23"/>
      <c r="D4" s="9"/>
      <c r="E4" s="23"/>
      <c r="F4" s="23"/>
      <c r="G4" s="9"/>
    </row>
    <row r="5" spans="1:7" x14ac:dyDescent="0.25">
      <c r="A5" s="40" t="s">
        <v>100</v>
      </c>
      <c r="B5" s="23"/>
      <c r="C5" s="23"/>
      <c r="D5" s="9">
        <v>3056.7100000000028</v>
      </c>
      <c r="E5" s="23"/>
      <c r="F5" s="23"/>
      <c r="G5" s="9">
        <f>24818.33-23289.98</f>
        <v>1528.3500000000022</v>
      </c>
    </row>
    <row r="6" spans="1:7" x14ac:dyDescent="0.25">
      <c r="A6" s="40" t="s">
        <v>96</v>
      </c>
      <c r="B6" s="23"/>
      <c r="C6" s="23"/>
      <c r="D6" s="9">
        <v>0</v>
      </c>
      <c r="E6" s="23"/>
      <c r="F6" s="23"/>
      <c r="G6" s="9">
        <f>529-529</f>
        <v>0</v>
      </c>
    </row>
    <row r="7" spans="1:7" s="13" customFormat="1" ht="47.25" x14ac:dyDescent="0.25">
      <c r="A7" s="42" t="s">
        <v>44</v>
      </c>
      <c r="B7" s="25"/>
      <c r="C7" s="25"/>
      <c r="D7" s="12">
        <v>3056.7100000000028</v>
      </c>
      <c r="E7" s="12"/>
      <c r="F7" s="12"/>
      <c r="G7" s="12">
        <f>SUM(G5:G6)</f>
        <v>1528.3500000000022</v>
      </c>
    </row>
    <row r="8" spans="1:7" x14ac:dyDescent="0.25">
      <c r="A8" s="42" t="s">
        <v>39</v>
      </c>
      <c r="B8" s="23"/>
      <c r="C8" s="23"/>
      <c r="D8" s="9"/>
      <c r="E8" s="23"/>
      <c r="F8" s="23"/>
      <c r="G8" s="9"/>
    </row>
    <row r="9" spans="1:7" x14ac:dyDescent="0.25">
      <c r="A9" s="40" t="s">
        <v>101</v>
      </c>
      <c r="B9" s="23"/>
      <c r="C9" s="23"/>
      <c r="D9" s="9">
        <v>9679.5899999999983</v>
      </c>
      <c r="E9" s="23"/>
      <c r="F9" s="23"/>
      <c r="G9" s="9">
        <f>18352.6-12640.45</f>
        <v>5712.1499999999978</v>
      </c>
    </row>
    <row r="10" spans="1:7" ht="31.5" x14ac:dyDescent="0.25">
      <c r="A10" s="40" t="s">
        <v>102</v>
      </c>
      <c r="B10" s="23"/>
      <c r="C10" s="23"/>
      <c r="D10" s="9">
        <v>47.159999999999854</v>
      </c>
      <c r="E10" s="23"/>
      <c r="F10" s="23"/>
      <c r="G10" s="9">
        <f>8641.74+1276.8-7681.84-1276.8</f>
        <v>959.89999999999895</v>
      </c>
    </row>
    <row r="11" spans="1:7" ht="31.5" x14ac:dyDescent="0.25">
      <c r="A11" s="40" t="s">
        <v>103</v>
      </c>
      <c r="B11" s="23"/>
      <c r="C11" s="23"/>
      <c r="D11" s="9">
        <v>10058.589999999997</v>
      </c>
      <c r="E11" s="23"/>
      <c r="F11" s="23"/>
      <c r="G11" s="9">
        <f>60915.38-53687.05</f>
        <v>7228.3299999999945</v>
      </c>
    </row>
    <row r="12" spans="1:7" x14ac:dyDescent="0.25">
      <c r="A12" s="40" t="s">
        <v>104</v>
      </c>
      <c r="B12" s="23"/>
      <c r="C12" s="23"/>
      <c r="D12" s="9">
        <v>3671.3300000000017</v>
      </c>
      <c r="E12" s="23"/>
      <c r="F12" s="23"/>
      <c r="G12" s="9">
        <f>63165.78-60254.02</f>
        <v>2911.760000000002</v>
      </c>
    </row>
    <row r="13" spans="1:7" s="13" customFormat="1" ht="47.25" x14ac:dyDescent="0.25">
      <c r="A13" s="42" t="s">
        <v>43</v>
      </c>
      <c r="B13" s="25"/>
      <c r="C13" s="25"/>
      <c r="D13" s="12">
        <v>23456.67</v>
      </c>
      <c r="E13" s="25"/>
      <c r="F13" s="25"/>
      <c r="G13" s="12">
        <f>SUM(G9:G12)</f>
        <v>16812.139999999992</v>
      </c>
    </row>
    <row r="14" spans="1:7" s="8" customFormat="1" ht="48" thickBot="1" x14ac:dyDescent="0.3">
      <c r="A14" s="43" t="s">
        <v>56</v>
      </c>
      <c r="B14" s="26"/>
      <c r="C14" s="26"/>
      <c r="D14" s="14">
        <v>26513.38</v>
      </c>
      <c r="E14" s="26"/>
      <c r="F14" s="26"/>
      <c r="G14" s="14">
        <f>G7+G13</f>
        <v>18340.489999999994</v>
      </c>
    </row>
    <row r="15" spans="1:7" ht="16.5" thickTop="1" x14ac:dyDescent="0.25">
      <c r="A15" s="40"/>
      <c r="B15" s="23"/>
      <c r="C15" s="23"/>
      <c r="D15" s="9"/>
      <c r="E15" s="23"/>
      <c r="F15" s="23"/>
      <c r="G15" s="9"/>
    </row>
    <row r="16" spans="1:7" s="8" customFormat="1" ht="31.5" x14ac:dyDescent="0.25">
      <c r="A16" s="41" t="s">
        <v>40</v>
      </c>
      <c r="B16" s="24"/>
      <c r="C16" s="24"/>
      <c r="D16" s="11"/>
      <c r="E16" s="24"/>
      <c r="F16" s="24"/>
      <c r="G16" s="11"/>
    </row>
    <row r="17" spans="1:8" x14ac:dyDescent="0.25">
      <c r="A17" s="42" t="s">
        <v>41</v>
      </c>
      <c r="B17" s="23"/>
      <c r="C17" s="23"/>
      <c r="D17" s="9"/>
      <c r="E17" s="23"/>
      <c r="F17" s="23"/>
      <c r="G17" s="9"/>
    </row>
    <row r="18" spans="1:8" x14ac:dyDescent="0.25">
      <c r="A18" s="40" t="s">
        <v>106</v>
      </c>
      <c r="B18" s="23"/>
      <c r="C18" s="23"/>
      <c r="D18" s="9">
        <v>0</v>
      </c>
      <c r="E18" s="23"/>
      <c r="F18" s="23"/>
      <c r="G18" s="9">
        <v>0</v>
      </c>
    </row>
    <row r="19" spans="1:8" s="13" customFormat="1" x14ac:dyDescent="0.25">
      <c r="A19" s="42" t="s">
        <v>42</v>
      </c>
      <c r="B19" s="25"/>
      <c r="C19" s="25"/>
      <c r="D19" s="12">
        <v>0</v>
      </c>
      <c r="E19" s="25"/>
      <c r="F19" s="25"/>
      <c r="G19" s="12">
        <f>SUM(G18)</f>
        <v>0</v>
      </c>
    </row>
    <row r="20" spans="1:8" s="34" customFormat="1" ht="31.5" x14ac:dyDescent="0.25">
      <c r="A20" s="42" t="s">
        <v>45</v>
      </c>
      <c r="B20" s="24" t="s">
        <v>115</v>
      </c>
      <c r="C20" s="24" t="s">
        <v>116</v>
      </c>
      <c r="D20" s="33"/>
      <c r="E20" s="24" t="s">
        <v>115</v>
      </c>
      <c r="F20" s="24" t="s">
        <v>116</v>
      </c>
      <c r="G20" s="33"/>
    </row>
    <row r="21" spans="1:8" x14ac:dyDescent="0.25">
      <c r="A21" s="40" t="s">
        <v>105</v>
      </c>
      <c r="B21" s="23">
        <v>25000</v>
      </c>
      <c r="C21" s="23"/>
      <c r="D21" s="9">
        <v>25000</v>
      </c>
      <c r="E21" s="23">
        <f>103877.2+217000</f>
        <v>320877.2</v>
      </c>
      <c r="F21" s="23"/>
      <c r="G21" s="9">
        <f>E21+F21</f>
        <v>320877.2</v>
      </c>
    </row>
    <row r="22" spans="1:8" ht="47.25" x14ac:dyDescent="0.25">
      <c r="A22" s="40" t="s">
        <v>111</v>
      </c>
      <c r="B22" s="23">
        <v>326981.78999999998</v>
      </c>
      <c r="C22" s="23"/>
      <c r="D22" s="9">
        <v>326981.78999999998</v>
      </c>
      <c r="E22" s="23">
        <v>276766.57</v>
      </c>
      <c r="F22" s="23"/>
      <c r="G22" s="9">
        <f t="shared" ref="G22:G26" si="0">E22+F22</f>
        <v>276766.57</v>
      </c>
    </row>
    <row r="23" spans="1:8" ht="31.5" x14ac:dyDescent="0.25">
      <c r="A23" s="40" t="s">
        <v>46</v>
      </c>
      <c r="B23" s="23">
        <v>6983.38</v>
      </c>
      <c r="C23" s="23"/>
      <c r="D23" s="9">
        <v>6983.38</v>
      </c>
      <c r="E23" s="23">
        <v>0</v>
      </c>
      <c r="F23" s="23"/>
      <c r="G23" s="9">
        <f t="shared" si="0"/>
        <v>0</v>
      </c>
    </row>
    <row r="24" spans="1:8" ht="31.5" x14ac:dyDescent="0.25">
      <c r="A24" s="40" t="s">
        <v>47</v>
      </c>
      <c r="B24" s="23">
        <v>4378.3100000000013</v>
      </c>
      <c r="C24" s="23"/>
      <c r="D24" s="9">
        <v>4378.3100000000013</v>
      </c>
      <c r="E24" s="23">
        <f>29079-13883.14</f>
        <v>15195.86</v>
      </c>
      <c r="F24" s="23"/>
      <c r="G24" s="9">
        <f t="shared" si="0"/>
        <v>15195.86</v>
      </c>
    </row>
    <row r="25" spans="1:8" x14ac:dyDescent="0.25">
      <c r="A25" s="40" t="s">
        <v>97</v>
      </c>
      <c r="B25" s="23">
        <v>4872.1499999999996</v>
      </c>
      <c r="C25" s="23"/>
      <c r="D25" s="9">
        <v>4872.1499999999996</v>
      </c>
      <c r="E25" s="23">
        <f>122.4+180+165.02+4761.87</f>
        <v>5229.29</v>
      </c>
      <c r="F25" s="23"/>
      <c r="G25" s="9">
        <f t="shared" si="0"/>
        <v>5229.29</v>
      </c>
    </row>
    <row r="26" spans="1:8" x14ac:dyDescent="0.25">
      <c r="A26" s="40" t="s">
        <v>48</v>
      </c>
      <c r="B26" s="23">
        <v>0</v>
      </c>
      <c r="C26" s="23"/>
      <c r="D26" s="9">
        <v>0</v>
      </c>
      <c r="E26" s="23">
        <f>188.93</f>
        <v>188.93</v>
      </c>
      <c r="F26" s="23"/>
      <c r="G26" s="9">
        <f t="shared" si="0"/>
        <v>188.93</v>
      </c>
      <c r="H26" s="54"/>
    </row>
    <row r="27" spans="1:8" s="13" customFormat="1" ht="31.5" x14ac:dyDescent="0.25">
      <c r="A27" s="42" t="s">
        <v>49</v>
      </c>
      <c r="B27" s="23">
        <v>368215.63</v>
      </c>
      <c r="C27" s="25">
        <v>0</v>
      </c>
      <c r="D27" s="12">
        <v>368215.63</v>
      </c>
      <c r="E27" s="23">
        <f>SUM(E21:E26)</f>
        <v>618257.85000000009</v>
      </c>
      <c r="F27" s="25">
        <f t="shared" ref="F27" si="1">SUM(F21:F26)</f>
        <v>0</v>
      </c>
      <c r="G27" s="12">
        <f>SUM(G21:G26)</f>
        <v>618257.85000000009</v>
      </c>
    </row>
    <row r="28" spans="1:8" ht="31.5" x14ac:dyDescent="0.25">
      <c r="A28" s="42" t="s">
        <v>50</v>
      </c>
      <c r="B28" s="23"/>
      <c r="C28" s="23"/>
      <c r="D28" s="9"/>
      <c r="E28" s="23"/>
      <c r="F28" s="23"/>
      <c r="G28" s="9"/>
    </row>
    <row r="29" spans="1:8" x14ac:dyDescent="0.25">
      <c r="A29" s="40" t="s">
        <v>92</v>
      </c>
      <c r="B29" s="23"/>
      <c r="C29" s="23"/>
      <c r="D29" s="9">
        <v>2094.9300000000003</v>
      </c>
      <c r="E29" s="23">
        <v>4695.3999999999996</v>
      </c>
      <c r="F29" s="23"/>
      <c r="G29" s="9">
        <f>E29+F29</f>
        <v>4695.3999999999996</v>
      </c>
    </row>
    <row r="30" spans="1:8" x14ac:dyDescent="0.25">
      <c r="A30" s="40" t="s">
        <v>98</v>
      </c>
      <c r="B30" s="23"/>
      <c r="C30" s="23"/>
      <c r="D30" s="9">
        <v>676510.25</v>
      </c>
      <c r="E30" s="23">
        <v>381629.09</v>
      </c>
      <c r="F30" s="23"/>
      <c r="G30" s="9">
        <f t="shared" ref="G30:G31" si="2">E30+F30</f>
        <v>381629.09</v>
      </c>
    </row>
    <row r="31" spans="1:8" x14ac:dyDescent="0.25">
      <c r="A31" s="40" t="s">
        <v>99</v>
      </c>
      <c r="B31" s="23"/>
      <c r="C31" s="23"/>
      <c r="D31" s="9">
        <v>5731.36</v>
      </c>
      <c r="E31" s="23">
        <v>1280.0899999999999</v>
      </c>
      <c r="F31" s="23"/>
      <c r="G31" s="9">
        <f t="shared" si="2"/>
        <v>1280.0899999999999</v>
      </c>
    </row>
    <row r="32" spans="1:8" s="13" customFormat="1" ht="31.5" x14ac:dyDescent="0.25">
      <c r="A32" s="42" t="s">
        <v>51</v>
      </c>
      <c r="B32" s="25">
        <v>0</v>
      </c>
      <c r="C32" s="25"/>
      <c r="D32" s="12">
        <v>684336.54</v>
      </c>
      <c r="E32" s="25">
        <f>SUM(E29:E31)</f>
        <v>387604.58000000007</v>
      </c>
      <c r="F32" s="25"/>
      <c r="G32" s="12">
        <f>SUM(G29:G31)</f>
        <v>387604.58000000007</v>
      </c>
    </row>
    <row r="33" spans="1:7" ht="4.5" customHeight="1" x14ac:dyDescent="0.25">
      <c r="A33" s="40"/>
      <c r="B33" s="23"/>
      <c r="C33" s="23"/>
      <c r="D33" s="9"/>
      <c r="E33" s="23"/>
      <c r="F33" s="23"/>
      <c r="G33" s="9"/>
    </row>
    <row r="34" spans="1:7" s="8" customFormat="1" ht="32.25" thickBot="1" x14ac:dyDescent="0.3">
      <c r="A34" s="43" t="s">
        <v>57</v>
      </c>
      <c r="B34" s="32"/>
      <c r="C34" s="26"/>
      <c r="D34" s="14">
        <v>1052552.17</v>
      </c>
      <c r="E34" s="32"/>
      <c r="F34" s="26"/>
      <c r="G34" s="14">
        <f>G27+G32</f>
        <v>1005862.4300000002</v>
      </c>
    </row>
    <row r="35" spans="1:7" ht="16.5" thickTop="1" x14ac:dyDescent="0.25">
      <c r="A35" s="40"/>
      <c r="B35" s="23"/>
      <c r="C35" s="23"/>
      <c r="D35" s="9"/>
      <c r="E35" s="23"/>
      <c r="F35" s="23"/>
      <c r="G35" s="9"/>
    </row>
    <row r="36" spans="1:7" s="8" customFormat="1" ht="31.5" x14ac:dyDescent="0.25">
      <c r="A36" s="41" t="s">
        <v>91</v>
      </c>
      <c r="B36" s="24"/>
      <c r="C36" s="24"/>
      <c r="D36" s="11"/>
      <c r="E36" s="24"/>
      <c r="F36" s="24"/>
      <c r="G36" s="11"/>
    </row>
    <row r="37" spans="1:7" x14ac:dyDescent="0.25">
      <c r="A37" s="40" t="s">
        <v>52</v>
      </c>
      <c r="B37" s="23"/>
      <c r="C37" s="23"/>
      <c r="D37" s="9">
        <v>0</v>
      </c>
      <c r="E37" s="23">
        <v>0</v>
      </c>
      <c r="F37" s="23"/>
      <c r="G37" s="9">
        <f>E37+F37</f>
        <v>0</v>
      </c>
    </row>
    <row r="38" spans="1:7" x14ac:dyDescent="0.25">
      <c r="A38" s="40" t="s">
        <v>53</v>
      </c>
      <c r="B38" s="23"/>
      <c r="C38" s="23"/>
      <c r="D38" s="9">
        <v>3692.49</v>
      </c>
      <c r="E38" s="23">
        <v>3504.72</v>
      </c>
      <c r="F38" s="23"/>
      <c r="G38" s="9">
        <f>E38+F38</f>
        <v>3504.72</v>
      </c>
    </row>
    <row r="39" spans="1:7" s="8" customFormat="1" ht="32.25" thickBot="1" x14ac:dyDescent="0.3">
      <c r="A39" s="43" t="s">
        <v>58</v>
      </c>
      <c r="B39" s="26"/>
      <c r="C39" s="26"/>
      <c r="D39" s="14">
        <v>3692.49</v>
      </c>
      <c r="E39" s="14">
        <f>SUM(E38)</f>
        <v>3504.72</v>
      </c>
      <c r="F39" s="26"/>
      <c r="G39" s="14">
        <f>SUM(G37:G38)</f>
        <v>3504.72</v>
      </c>
    </row>
    <row r="40" spans="1:7" ht="16.5" thickTop="1" x14ac:dyDescent="0.25">
      <c r="A40" s="40"/>
      <c r="B40" s="23"/>
      <c r="C40" s="23"/>
      <c r="D40" s="9"/>
      <c r="E40" s="23"/>
      <c r="F40" s="23"/>
      <c r="G40" s="9"/>
    </row>
    <row r="41" spans="1:7" s="8" customFormat="1" ht="32.25" thickBot="1" x14ac:dyDescent="0.3">
      <c r="A41" s="43" t="s">
        <v>59</v>
      </c>
      <c r="B41" s="26"/>
      <c r="C41" s="26"/>
      <c r="D41" s="14">
        <v>1082758.0399999998</v>
      </c>
      <c r="E41" s="26"/>
      <c r="F41" s="26"/>
      <c r="G41" s="14">
        <f>G14+G34+G39</f>
        <v>1027707.6400000001</v>
      </c>
    </row>
    <row r="42" spans="1:7" ht="7.5" customHeight="1" thickTop="1" x14ac:dyDescent="0.25">
      <c r="A42" s="40"/>
      <c r="B42" s="23"/>
      <c r="C42" s="23"/>
      <c r="D42" s="9"/>
      <c r="E42" s="23"/>
      <c r="F42" s="23"/>
      <c r="G42" s="9"/>
    </row>
    <row r="43" spans="1:7" s="8" customFormat="1" x14ac:dyDescent="0.25">
      <c r="A43" s="41" t="s">
        <v>54</v>
      </c>
      <c r="B43" s="24"/>
      <c r="C43" s="24"/>
      <c r="D43" s="11">
        <v>0</v>
      </c>
      <c r="E43" s="24"/>
      <c r="F43" s="24"/>
      <c r="G43" s="11">
        <v>0</v>
      </c>
    </row>
    <row r="44" spans="1:7" ht="9" customHeight="1" x14ac:dyDescent="0.25">
      <c r="A44" s="40"/>
      <c r="B44" s="23"/>
      <c r="C44" s="23"/>
      <c r="D44" s="9"/>
      <c r="E44" s="23"/>
      <c r="F44" s="23"/>
      <c r="G44" s="9"/>
    </row>
    <row r="45" spans="1:7" s="8" customFormat="1" ht="29.25" customHeight="1" thickBot="1" x14ac:dyDescent="0.3">
      <c r="A45" s="43" t="s">
        <v>55</v>
      </c>
      <c r="B45" s="26"/>
      <c r="C45" s="26"/>
      <c r="D45" s="14">
        <v>1082758.0399999998</v>
      </c>
      <c r="E45" s="26"/>
      <c r="F45" s="26"/>
      <c r="G45" s="14">
        <f>G41+G43</f>
        <v>1027707.6400000001</v>
      </c>
    </row>
    <row r="46" spans="1:7" ht="32.25" hidden="1" thickTop="1" x14ac:dyDescent="0.25">
      <c r="A46" s="44" t="s">
        <v>60</v>
      </c>
      <c r="B46" s="27"/>
      <c r="C46" s="27"/>
      <c r="D46" s="15" t="s">
        <v>112</v>
      </c>
      <c r="E46" s="27"/>
      <c r="F46" s="27"/>
      <c r="G46" s="15" t="s">
        <v>112</v>
      </c>
    </row>
    <row r="47" spans="1:7" ht="16.5" thickTop="1" x14ac:dyDescent="0.25">
      <c r="A47" s="58" t="s">
        <v>60</v>
      </c>
      <c r="B47" s="59"/>
      <c r="C47" s="59"/>
      <c r="D47" s="60"/>
      <c r="E47" s="59"/>
      <c r="F47" s="59"/>
      <c r="G47" s="60"/>
    </row>
    <row r="48" spans="1:7" ht="31.5" x14ac:dyDescent="0.25">
      <c r="A48" s="46" t="s">
        <v>61</v>
      </c>
      <c r="B48" s="3"/>
      <c r="C48" s="3"/>
      <c r="D48" s="17"/>
      <c r="E48" s="3"/>
      <c r="F48" s="3"/>
      <c r="G48" s="17"/>
    </row>
    <row r="49" spans="1:7" ht="31.5" x14ac:dyDescent="0.25">
      <c r="A49" s="45" t="s">
        <v>107</v>
      </c>
      <c r="B49" s="2"/>
      <c r="C49" s="2"/>
      <c r="D49" s="16">
        <v>287489.23</v>
      </c>
      <c r="E49" s="2"/>
      <c r="F49" s="2"/>
      <c r="G49" s="16">
        <v>199761.36</v>
      </c>
    </row>
    <row r="50" spans="1:7" ht="31.5" x14ac:dyDescent="0.25">
      <c r="A50" s="45" t="s">
        <v>120</v>
      </c>
      <c r="B50" s="2"/>
      <c r="C50" s="2"/>
      <c r="D50" s="16">
        <v>-87727.87</v>
      </c>
      <c r="E50" s="2"/>
      <c r="F50" s="2"/>
      <c r="G50" s="16">
        <v>2962.86</v>
      </c>
    </row>
    <row r="51" spans="1:7" ht="32.25" thickBot="1" x14ac:dyDescent="0.3">
      <c r="A51" s="47" t="s">
        <v>65</v>
      </c>
      <c r="B51" s="4"/>
      <c r="C51" s="4"/>
      <c r="D51" s="18">
        <v>199761.36</v>
      </c>
      <c r="E51" s="4"/>
      <c r="F51" s="4"/>
      <c r="G51" s="18">
        <f>SUM(G49:G50)</f>
        <v>202724.21999999997</v>
      </c>
    </row>
    <row r="52" spans="1:7" ht="16.5" thickTop="1" x14ac:dyDescent="0.25">
      <c r="A52" s="45"/>
      <c r="B52" s="2"/>
      <c r="C52" s="2"/>
      <c r="D52" s="16"/>
      <c r="E52" s="2"/>
      <c r="F52" s="2"/>
      <c r="G52" s="16"/>
    </row>
    <row r="53" spans="1:7" ht="31.5" x14ac:dyDescent="0.25">
      <c r="A53" s="46" t="s">
        <v>62</v>
      </c>
      <c r="B53" s="3"/>
      <c r="C53" s="3"/>
      <c r="D53" s="17"/>
      <c r="E53" s="3"/>
      <c r="F53" s="3"/>
      <c r="G53" s="17"/>
    </row>
    <row r="54" spans="1:7" x14ac:dyDescent="0.25">
      <c r="A54" s="45" t="s">
        <v>63</v>
      </c>
      <c r="B54" s="2"/>
      <c r="C54" s="2"/>
      <c r="D54" s="16">
        <v>0</v>
      </c>
      <c r="E54" s="2"/>
      <c r="F54" s="2"/>
      <c r="G54" s="16">
        <v>0</v>
      </c>
    </row>
    <row r="55" spans="1:7" ht="33" x14ac:dyDescent="0.35">
      <c r="A55" s="45" t="s">
        <v>64</v>
      </c>
      <c r="B55" s="28"/>
      <c r="C55" s="28"/>
      <c r="D55" s="16">
        <v>0</v>
      </c>
      <c r="E55" s="28"/>
      <c r="F55" s="28"/>
      <c r="G55" s="16">
        <v>0</v>
      </c>
    </row>
    <row r="56" spans="1:7" ht="32.25" thickBot="1" x14ac:dyDescent="0.3">
      <c r="A56" s="47" t="s">
        <v>66</v>
      </c>
      <c r="B56" s="4"/>
      <c r="C56" s="4"/>
      <c r="D56" s="18">
        <v>0</v>
      </c>
      <c r="E56" s="4"/>
      <c r="F56" s="4"/>
      <c r="G56" s="18">
        <f>SUM(G54:G55)</f>
        <v>0</v>
      </c>
    </row>
    <row r="57" spans="1:7" ht="16.5" thickTop="1" x14ac:dyDescent="0.25">
      <c r="A57" s="45"/>
      <c r="B57" s="2"/>
      <c r="C57" s="2"/>
      <c r="D57" s="16"/>
      <c r="E57" s="2"/>
      <c r="F57" s="2"/>
      <c r="G57" s="16"/>
    </row>
    <row r="58" spans="1:7" ht="31.5" x14ac:dyDescent="0.25">
      <c r="A58" s="46" t="s">
        <v>67</v>
      </c>
      <c r="B58" s="3"/>
      <c r="C58" s="3"/>
      <c r="D58" s="17"/>
      <c r="E58" s="3"/>
      <c r="F58" s="3"/>
      <c r="G58" s="17"/>
    </row>
    <row r="59" spans="1:7" ht="33" x14ac:dyDescent="0.35">
      <c r="A59" s="45" t="s">
        <v>68</v>
      </c>
      <c r="B59" s="28"/>
      <c r="C59" s="28"/>
      <c r="D59" s="16">
        <v>447868.22</v>
      </c>
      <c r="E59" s="28"/>
      <c r="F59" s="28"/>
      <c r="G59" s="16">
        <v>481066.89</v>
      </c>
    </row>
    <row r="60" spans="1:7" ht="48" thickBot="1" x14ac:dyDescent="0.3">
      <c r="A60" s="47" t="s">
        <v>113</v>
      </c>
      <c r="B60" s="4"/>
      <c r="C60" s="4"/>
      <c r="D60" s="18">
        <v>447868.22</v>
      </c>
      <c r="E60" s="4"/>
      <c r="F60" s="4"/>
      <c r="G60" s="18">
        <f>SUM(G59)</f>
        <v>481066.89</v>
      </c>
    </row>
    <row r="61" spans="1:7" ht="16.5" thickTop="1" x14ac:dyDescent="0.25">
      <c r="A61" s="45"/>
      <c r="B61" s="2"/>
      <c r="C61" s="2"/>
      <c r="D61" s="16"/>
      <c r="E61" s="2"/>
      <c r="F61" s="2"/>
      <c r="G61" s="16"/>
    </row>
    <row r="62" spans="1:7" s="34" customFormat="1" ht="31.5" x14ac:dyDescent="0.25">
      <c r="A62" s="46" t="s">
        <v>69</v>
      </c>
      <c r="B62" s="24" t="s">
        <v>115</v>
      </c>
      <c r="C62" s="24" t="s">
        <v>116</v>
      </c>
      <c r="D62" s="17"/>
      <c r="E62" s="24" t="s">
        <v>115</v>
      </c>
      <c r="F62" s="24" t="s">
        <v>116</v>
      </c>
      <c r="G62" s="17"/>
    </row>
    <row r="63" spans="1:7" x14ac:dyDescent="0.25">
      <c r="A63" s="45" t="s">
        <v>70</v>
      </c>
      <c r="B63" s="2">
        <v>38260.119999999995</v>
      </c>
      <c r="C63" s="2"/>
      <c r="D63" s="16">
        <v>38260.119999999995</v>
      </c>
      <c r="E63" s="2">
        <f>53605.07+53644.61-27937.2</f>
        <v>79312.479999999996</v>
      </c>
      <c r="F63" s="2"/>
      <c r="G63" s="16">
        <f>E63+F63</f>
        <v>79312.479999999996</v>
      </c>
    </row>
    <row r="64" spans="1:7" ht="47.25" x14ac:dyDescent="0.25">
      <c r="A64" s="45" t="s">
        <v>93</v>
      </c>
      <c r="B64" s="2">
        <v>204036.18</v>
      </c>
      <c r="C64" s="2"/>
      <c r="D64" s="16">
        <v>204036.18</v>
      </c>
      <c r="E64" s="2">
        <f>+(2485.51+2543.7+6100+98.33+660+1301.11+14598.55+150)+68350.94+335.85</f>
        <v>96623.99</v>
      </c>
      <c r="F64" s="2"/>
      <c r="G64" s="16">
        <f t="shared" ref="G64:G71" si="3">E64+F64</f>
        <v>96623.99</v>
      </c>
    </row>
    <row r="65" spans="1:11" ht="47.25" x14ac:dyDescent="0.25">
      <c r="A65" s="45" t="s">
        <v>71</v>
      </c>
      <c r="B65" s="2"/>
      <c r="C65" s="2"/>
      <c r="D65" s="16">
        <v>0</v>
      </c>
      <c r="E65" s="2"/>
      <c r="F65" s="2"/>
      <c r="G65" s="16">
        <f t="shared" si="3"/>
        <v>0</v>
      </c>
    </row>
    <row r="66" spans="1:11" ht="31.5" x14ac:dyDescent="0.25">
      <c r="A66" s="45" t="s">
        <v>72</v>
      </c>
      <c r="B66" s="2">
        <v>78877.510000000009</v>
      </c>
      <c r="C66" s="2"/>
      <c r="D66" s="16">
        <v>78877.510000000009</v>
      </c>
      <c r="E66" s="2">
        <f>43304.78+34777.46</f>
        <v>78082.239999999991</v>
      </c>
      <c r="F66" s="2"/>
      <c r="G66" s="16">
        <f t="shared" si="3"/>
        <v>78082.239999999991</v>
      </c>
    </row>
    <row r="67" spans="1:11" x14ac:dyDescent="0.25">
      <c r="A67" s="45" t="s">
        <v>109</v>
      </c>
      <c r="B67" s="2">
        <v>62925.19</v>
      </c>
      <c r="C67" s="2"/>
      <c r="D67" s="16">
        <v>62925.19</v>
      </c>
      <c r="E67" s="2">
        <v>64311.11</v>
      </c>
      <c r="F67" s="2"/>
      <c r="G67" s="16">
        <f t="shared" si="3"/>
        <v>64311.11</v>
      </c>
    </row>
    <row r="68" spans="1:11" ht="31.5" x14ac:dyDescent="0.25">
      <c r="A68" s="45" t="s">
        <v>73</v>
      </c>
      <c r="B68" s="2"/>
      <c r="C68" s="2"/>
      <c r="D68" s="16">
        <v>0</v>
      </c>
      <c r="E68" s="2"/>
      <c r="F68" s="2"/>
      <c r="G68" s="16">
        <f t="shared" si="3"/>
        <v>0</v>
      </c>
    </row>
    <row r="69" spans="1:11" x14ac:dyDescent="0.25">
      <c r="A69" s="45" t="s">
        <v>74</v>
      </c>
      <c r="B69" s="2">
        <v>25956.79</v>
      </c>
      <c r="C69" s="2"/>
      <c r="D69" s="16">
        <v>25956.79</v>
      </c>
      <c r="E69" s="2">
        <f>70.95+340.69+46.17+56.23</f>
        <v>514.04</v>
      </c>
      <c r="F69" s="2"/>
      <c r="G69" s="16">
        <f t="shared" si="3"/>
        <v>514.04</v>
      </c>
    </row>
    <row r="70" spans="1:11" ht="31.5" x14ac:dyDescent="0.25">
      <c r="A70" s="45" t="s">
        <v>75</v>
      </c>
      <c r="B70" s="2"/>
      <c r="C70" s="2"/>
      <c r="D70" s="16">
        <v>0</v>
      </c>
      <c r="E70" s="2"/>
      <c r="F70" s="2"/>
      <c r="G70" s="16">
        <f t="shared" si="3"/>
        <v>0</v>
      </c>
    </row>
    <row r="71" spans="1:11" ht="17.25" x14ac:dyDescent="0.35">
      <c r="A71" s="45" t="s">
        <v>76</v>
      </c>
      <c r="B71" s="2"/>
      <c r="C71" s="28"/>
      <c r="D71" s="16">
        <v>0</v>
      </c>
      <c r="E71" s="2"/>
      <c r="F71" s="28"/>
      <c r="G71" s="16">
        <f t="shared" si="3"/>
        <v>0</v>
      </c>
    </row>
    <row r="72" spans="1:11" ht="32.25" thickBot="1" x14ac:dyDescent="0.3">
      <c r="A72" s="47" t="s">
        <v>77</v>
      </c>
      <c r="B72" s="31">
        <v>410055.79</v>
      </c>
      <c r="C72" s="4">
        <v>0</v>
      </c>
      <c r="D72" s="18">
        <v>410055.79</v>
      </c>
      <c r="E72" s="31">
        <f t="shared" ref="E72:F72" si="4">SUM(E63:E71)</f>
        <v>318843.86</v>
      </c>
      <c r="F72" s="4">
        <f t="shared" si="4"/>
        <v>0</v>
      </c>
      <c r="G72" s="18">
        <f>SUM(G63:G71)</f>
        <v>318843.86</v>
      </c>
    </row>
    <row r="73" spans="1:11" ht="16.5" thickTop="1" x14ac:dyDescent="0.25">
      <c r="A73" s="45"/>
      <c r="B73" s="2"/>
      <c r="C73" s="2"/>
      <c r="D73" s="16"/>
      <c r="E73" s="2"/>
      <c r="F73" s="2"/>
      <c r="G73" s="16"/>
    </row>
    <row r="74" spans="1:11" ht="31.5" x14ac:dyDescent="0.25">
      <c r="A74" s="46" t="s">
        <v>78</v>
      </c>
      <c r="B74" s="3"/>
      <c r="C74" s="3"/>
      <c r="D74" s="17"/>
      <c r="E74" s="3"/>
      <c r="F74" s="3"/>
      <c r="G74" s="17"/>
    </row>
    <row r="75" spans="1:11" x14ac:dyDescent="0.25">
      <c r="A75" s="45" t="s">
        <v>79</v>
      </c>
      <c r="B75" s="2"/>
      <c r="C75" s="2"/>
      <c r="D75" s="16"/>
      <c r="E75" s="2"/>
      <c r="F75" s="2"/>
      <c r="G75" s="16"/>
    </row>
    <row r="76" spans="1:11" x14ac:dyDescent="0.25">
      <c r="A76" s="45" t="s">
        <v>95</v>
      </c>
      <c r="B76" s="2"/>
      <c r="C76" s="2"/>
      <c r="D76" s="16">
        <v>25072.67</v>
      </c>
      <c r="E76" s="2"/>
      <c r="F76" s="2"/>
      <c r="G76" s="16">
        <v>25072.67</v>
      </c>
      <c r="K76" s="22"/>
    </row>
    <row r="77" spans="1:11" ht="32.25" thickBot="1" x14ac:dyDescent="0.3">
      <c r="A77" s="47" t="s">
        <v>80</v>
      </c>
      <c r="B77" s="4"/>
      <c r="C77" s="4"/>
      <c r="D77" s="18">
        <v>25072.67</v>
      </c>
      <c r="E77" s="4"/>
      <c r="F77" s="4"/>
      <c r="G77" s="18">
        <f>SUM(G75:G76)</f>
        <v>25072.67</v>
      </c>
    </row>
    <row r="78" spans="1:11" ht="16.5" thickTop="1" x14ac:dyDescent="0.25">
      <c r="A78" s="45"/>
      <c r="B78" s="2"/>
      <c r="C78" s="2"/>
      <c r="D78" s="16"/>
      <c r="E78" s="2"/>
      <c r="F78" s="2"/>
      <c r="G78" s="16"/>
    </row>
    <row r="79" spans="1:11" ht="31.5" x14ac:dyDescent="0.25">
      <c r="A79" s="46" t="s">
        <v>81</v>
      </c>
      <c r="B79" s="3"/>
      <c r="C79" s="3"/>
      <c r="D79" s="17"/>
      <c r="E79" s="3"/>
      <c r="F79" s="3"/>
      <c r="G79" s="17"/>
    </row>
    <row r="80" spans="1:11" x14ac:dyDescent="0.25">
      <c r="A80" s="45" t="s">
        <v>82</v>
      </c>
      <c r="B80" s="2"/>
      <c r="C80" s="2"/>
      <c r="D80" s="16"/>
      <c r="E80" s="2"/>
      <c r="F80" s="2"/>
      <c r="G80" s="16"/>
    </row>
    <row r="81" spans="1:12" ht="17.25" x14ac:dyDescent="0.35">
      <c r="A81" s="45" t="s">
        <v>83</v>
      </c>
      <c r="B81" s="28"/>
      <c r="C81" s="28"/>
      <c r="D81" s="16">
        <v>0</v>
      </c>
      <c r="E81" s="28"/>
      <c r="F81" s="28"/>
      <c r="G81" s="16">
        <v>0</v>
      </c>
    </row>
    <row r="82" spans="1:12" ht="32.25" thickBot="1" x14ac:dyDescent="0.3">
      <c r="A82" s="47" t="s">
        <v>84</v>
      </c>
      <c r="B82" s="4"/>
      <c r="C82" s="4"/>
      <c r="D82" s="18">
        <v>0</v>
      </c>
      <c r="E82" s="4"/>
      <c r="F82" s="4"/>
      <c r="G82" s="18">
        <f>SUM(G80:G81)</f>
        <v>0</v>
      </c>
    </row>
    <row r="83" spans="1:12" ht="16.5" thickTop="1" x14ac:dyDescent="0.25">
      <c r="A83" s="45"/>
      <c r="B83" s="2"/>
      <c r="C83" s="2"/>
      <c r="D83" s="16"/>
      <c r="E83" s="2"/>
      <c r="F83" s="2"/>
      <c r="G83" s="16"/>
    </row>
    <row r="84" spans="1:12" ht="16.5" thickBot="1" x14ac:dyDescent="0.3">
      <c r="A84" s="47" t="s">
        <v>85</v>
      </c>
      <c r="B84" s="4"/>
      <c r="C84" s="4"/>
      <c r="D84" s="18">
        <v>882996.68</v>
      </c>
      <c r="E84" s="4"/>
      <c r="F84" s="4"/>
      <c r="G84" s="18">
        <f>G60+G72+G77</f>
        <v>824983.42</v>
      </c>
    </row>
    <row r="85" spans="1:12" ht="16.5" thickTop="1" x14ac:dyDescent="0.25">
      <c r="A85" s="45"/>
      <c r="B85" s="2"/>
      <c r="C85" s="2"/>
      <c r="D85" s="16"/>
      <c r="E85" s="2"/>
      <c r="F85" s="2"/>
      <c r="G85" s="16"/>
    </row>
    <row r="86" spans="1:12" ht="32.25" thickBot="1" x14ac:dyDescent="0.3">
      <c r="A86" s="47" t="s">
        <v>86</v>
      </c>
      <c r="B86" s="4"/>
      <c r="C86" s="4"/>
      <c r="D86" s="18">
        <v>1082758.04</v>
      </c>
      <c r="E86" s="4"/>
      <c r="F86" s="4"/>
      <c r="G86" s="18">
        <f>G51+G84</f>
        <v>1027707.64</v>
      </c>
    </row>
    <row r="87" spans="1:12" ht="16.5" thickTop="1" x14ac:dyDescent="0.25">
      <c r="A87" s="45"/>
      <c r="B87" s="2"/>
      <c r="C87" s="2"/>
      <c r="D87" s="16"/>
      <c r="E87" s="2"/>
      <c r="F87" s="2"/>
      <c r="G87" s="16"/>
      <c r="L87" s="22"/>
    </row>
    <row r="88" spans="1:12" ht="16.5" thickBot="1" x14ac:dyDescent="0.3">
      <c r="A88" s="47" t="s">
        <v>87</v>
      </c>
      <c r="B88" s="4"/>
      <c r="C88" s="4"/>
      <c r="D88" s="18">
        <v>0</v>
      </c>
      <c r="E88" s="4"/>
      <c r="F88" s="4"/>
      <c r="G88" s="18">
        <v>0</v>
      </c>
    </row>
    <row r="89" spans="1:12" ht="16.5" thickTop="1" x14ac:dyDescent="0.25">
      <c r="A89" s="45"/>
      <c r="B89" s="2"/>
      <c r="C89" s="2"/>
      <c r="D89" s="16"/>
      <c r="E89" s="2"/>
      <c r="F89" s="2"/>
      <c r="G89" s="16"/>
    </row>
    <row r="90" spans="1:12" ht="30.75" customHeight="1" thickBot="1" x14ac:dyDescent="0.3">
      <c r="A90" s="47" t="s">
        <v>55</v>
      </c>
      <c r="B90" s="4"/>
      <c r="C90" s="4"/>
      <c r="D90" s="18">
        <v>1082758.04</v>
      </c>
      <c r="E90" s="4"/>
      <c r="F90" s="4"/>
      <c r="G90" s="18">
        <f>G86</f>
        <v>1027707.64</v>
      </c>
      <c r="H90" s="54"/>
      <c r="I90" s="54"/>
    </row>
    <row r="91" spans="1:12" ht="16.5" thickTop="1" x14ac:dyDescent="0.25"/>
  </sheetData>
  <phoneticPr fontId="2" type="noConversion"/>
  <printOptions horizontalCentered="1"/>
  <pageMargins left="0.39370078740157483" right="0.19685039370078741" top="1.7716535433070868" bottom="0.78740157480314965" header="0" footer="0"/>
  <pageSetup paperSize="9" scale="85" orientation="portrait" r:id="rId1"/>
  <headerFooter alignWithMargins="0">
    <oddHeader xml:space="preserve">&amp;L&amp;"Calibri,Grassetto"&amp;G&amp;C&amp;"Calibri,Grassetto"&amp;12ALLEGATO ( I )
STATO PATRIMONIALE AZIENDA SPECIALE CONCENTRO 
AL 31 DICEMBRE 2021&amp;14
&amp;"Calibri,Normale"
(previsto dall'art. 68 DPR 254/2005)
</oddHeader>
  </headerFooter>
  <rowBreaks count="1" manualBreakCount="1">
    <brk id="4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4"/>
  <sheetViews>
    <sheetView topLeftCell="A37" zoomScale="89" zoomScaleNormal="89" workbookViewId="0">
      <selection activeCell="E1" sqref="E1:F1048576"/>
    </sheetView>
  </sheetViews>
  <sheetFormatPr defaultColWidth="9.140625" defaultRowHeight="12.75" x14ac:dyDescent="0.2"/>
  <cols>
    <col min="1" max="1" width="44.5703125" style="7" customWidth="1"/>
    <col min="2" max="3" width="19" style="1" customWidth="1"/>
    <col min="4" max="4" width="19.140625" style="1" customWidth="1"/>
    <col min="5" max="5" width="17.7109375" style="1" bestFit="1" customWidth="1"/>
    <col min="6" max="6" width="14" style="7" bestFit="1" customWidth="1"/>
    <col min="7" max="7" width="12.42578125" style="7" bestFit="1" customWidth="1"/>
    <col min="8" max="16384" width="9.140625" style="7"/>
  </cols>
  <sheetData>
    <row r="1" spans="1:7" s="6" customFormat="1" ht="30" customHeight="1" x14ac:dyDescent="0.2">
      <c r="A1" s="48" t="s">
        <v>0</v>
      </c>
      <c r="B1" s="49" t="s">
        <v>122</v>
      </c>
      <c r="C1" s="49" t="s">
        <v>124</v>
      </c>
      <c r="D1" s="49" t="s">
        <v>1</v>
      </c>
      <c r="E1" s="5"/>
    </row>
    <row r="2" spans="1:7" s="6" customFormat="1" x14ac:dyDescent="0.2">
      <c r="A2" s="61" t="s">
        <v>2</v>
      </c>
      <c r="B2" s="62"/>
      <c r="C2" s="62"/>
      <c r="D2" s="62"/>
      <c r="E2" s="5"/>
    </row>
    <row r="3" spans="1:7" x14ac:dyDescent="0.2">
      <c r="A3" s="50" t="s">
        <v>3</v>
      </c>
      <c r="B3" s="2">
        <v>3078.38</v>
      </c>
      <c r="C3" s="2">
        <v>11258.85</v>
      </c>
      <c r="D3" s="2">
        <f t="shared" ref="D3:D8" si="0">C3-B3</f>
        <v>8180.47</v>
      </c>
      <c r="E3" s="35"/>
      <c r="F3" s="35"/>
    </row>
    <row r="4" spans="1:7" x14ac:dyDescent="0.2">
      <c r="A4" s="50" t="s">
        <v>4</v>
      </c>
      <c r="B4" s="2">
        <v>33387.72</v>
      </c>
      <c r="C4" s="2">
        <f>24823.78+0.78</f>
        <v>24824.559999999998</v>
      </c>
      <c r="D4" s="2">
        <f t="shared" si="0"/>
        <v>-8563.1600000000035</v>
      </c>
      <c r="E4" s="35"/>
      <c r="F4" s="35"/>
    </row>
    <row r="5" spans="1:7" x14ac:dyDescent="0.2">
      <c r="A5" s="50" t="s">
        <v>108</v>
      </c>
      <c r="B5" s="2">
        <v>0</v>
      </c>
      <c r="C5" s="2">
        <v>0</v>
      </c>
      <c r="D5" s="2">
        <f t="shared" si="0"/>
        <v>0</v>
      </c>
      <c r="E5" s="35"/>
      <c r="F5" s="35"/>
    </row>
    <row r="6" spans="1:7" x14ac:dyDescent="0.2">
      <c r="A6" s="50" t="s">
        <v>110</v>
      </c>
      <c r="B6" s="2">
        <v>244586.43</v>
      </c>
      <c r="C6" s="2">
        <v>383904.62</v>
      </c>
      <c r="D6" s="2">
        <f t="shared" si="0"/>
        <v>139318.19</v>
      </c>
      <c r="E6" s="35"/>
      <c r="F6" s="35"/>
    </row>
    <row r="7" spans="1:7" x14ac:dyDescent="0.2">
      <c r="A7" s="50" t="s">
        <v>5</v>
      </c>
      <c r="B7" s="2">
        <v>0</v>
      </c>
      <c r="C7" s="2">
        <v>0</v>
      </c>
      <c r="D7" s="2">
        <f t="shared" si="0"/>
        <v>0</v>
      </c>
      <c r="E7" s="35"/>
      <c r="F7" s="35"/>
    </row>
    <row r="8" spans="1:7" x14ac:dyDescent="0.2">
      <c r="A8" s="50" t="s">
        <v>6</v>
      </c>
      <c r="B8" s="2">
        <v>791698.78</v>
      </c>
      <c r="C8" s="2">
        <f>670000+16408.48+67018.8+18443.54+58614.13+13392.25+217000</f>
        <v>1060877.2000000002</v>
      </c>
      <c r="D8" s="2">
        <f t="shared" si="0"/>
        <v>269178.42000000016</v>
      </c>
      <c r="E8" s="35"/>
      <c r="F8" s="35"/>
    </row>
    <row r="9" spans="1:7" s="6" customFormat="1" ht="13.5" thickBot="1" x14ac:dyDescent="0.25">
      <c r="A9" s="51" t="s">
        <v>7</v>
      </c>
      <c r="B9" s="4">
        <v>1072751.31</v>
      </c>
      <c r="C9" s="4">
        <f>SUM(C3:C8)</f>
        <v>1480865.2300000002</v>
      </c>
      <c r="D9" s="4">
        <f>SUM(D3:D8)</f>
        <v>408113.92000000016</v>
      </c>
      <c r="E9" s="5"/>
      <c r="F9" s="21"/>
    </row>
    <row r="10" spans="1:7" ht="13.5" thickTop="1" x14ac:dyDescent="0.2">
      <c r="A10" s="50"/>
      <c r="B10" s="2"/>
      <c r="C10" s="2"/>
      <c r="D10" s="2"/>
    </row>
    <row r="11" spans="1:7" s="6" customFormat="1" x14ac:dyDescent="0.2">
      <c r="A11" s="61" t="s">
        <v>8</v>
      </c>
      <c r="B11" s="62"/>
      <c r="C11" s="62"/>
      <c r="D11" s="62"/>
      <c r="E11" s="5"/>
    </row>
    <row r="12" spans="1:7" x14ac:dyDescent="0.2">
      <c r="A12" s="50" t="s">
        <v>9</v>
      </c>
      <c r="B12" s="2">
        <v>6817.11</v>
      </c>
      <c r="C12" s="2">
        <v>7232.16</v>
      </c>
      <c r="D12" s="2">
        <f>C12-B12</f>
        <v>415.05000000000018</v>
      </c>
    </row>
    <row r="13" spans="1:7" x14ac:dyDescent="0.2">
      <c r="A13" s="50" t="s">
        <v>10</v>
      </c>
      <c r="B13" s="2"/>
      <c r="C13" s="2"/>
      <c r="D13" s="2"/>
    </row>
    <row r="14" spans="1:7" x14ac:dyDescent="0.2">
      <c r="A14" s="50" t="s">
        <v>11</v>
      </c>
      <c r="B14" s="2">
        <v>468200.5</v>
      </c>
      <c r="C14" s="2">
        <v>463939.46</v>
      </c>
      <c r="D14" s="2">
        <f>C14-B14</f>
        <v>-4261.039999999979</v>
      </c>
      <c r="F14" s="53"/>
    </row>
    <row r="15" spans="1:7" x14ac:dyDescent="0.2">
      <c r="A15" s="50" t="s">
        <v>12</v>
      </c>
      <c r="B15" s="2">
        <v>139092.57000000004</v>
      </c>
      <c r="C15" s="2">
        <f>135483.32+3716.43+2179.03</f>
        <v>141378.78</v>
      </c>
      <c r="D15" s="2">
        <f t="shared" ref="D15:D26" si="1">C15-B15</f>
        <v>2286.2099999999627</v>
      </c>
      <c r="G15" s="20"/>
    </row>
    <row r="16" spans="1:7" x14ac:dyDescent="0.2">
      <c r="A16" s="50" t="s">
        <v>13</v>
      </c>
      <c r="B16" s="2">
        <v>41876.26</v>
      </c>
      <c r="C16" s="2">
        <v>52665.19</v>
      </c>
      <c r="D16" s="2">
        <f t="shared" si="1"/>
        <v>10788.93</v>
      </c>
    </row>
    <row r="17" spans="1:7" x14ac:dyDescent="0.2">
      <c r="A17" s="50" t="s">
        <v>14</v>
      </c>
      <c r="B17" s="2">
        <v>2778.27</v>
      </c>
      <c r="C17" s="2">
        <v>60</v>
      </c>
      <c r="D17" s="2">
        <f t="shared" si="1"/>
        <v>-2718.27</v>
      </c>
    </row>
    <row r="18" spans="1:7" x14ac:dyDescent="0.2">
      <c r="A18" s="50" t="s">
        <v>15</v>
      </c>
      <c r="B18" s="2"/>
      <c r="C18" s="2"/>
      <c r="D18" s="2"/>
    </row>
    <row r="19" spans="1:7" x14ac:dyDescent="0.2">
      <c r="A19" s="50" t="s">
        <v>16</v>
      </c>
      <c r="B19" s="2">
        <v>25591.67</v>
      </c>
      <c r="C19" s="2">
        <f>805.2+585.6+1144.43+47.58+4524.54+536.8+730+7255.3+407.35+5794.96+7172.02+7137+21960</f>
        <v>58100.78</v>
      </c>
      <c r="D19" s="2">
        <f t="shared" si="1"/>
        <v>32509.11</v>
      </c>
    </row>
    <row r="20" spans="1:7" x14ac:dyDescent="0.2">
      <c r="A20" s="50" t="s">
        <v>94</v>
      </c>
      <c r="B20" s="2">
        <v>8525.25</v>
      </c>
      <c r="C20" s="2">
        <f>3112.15+2040.96+3171</f>
        <v>8324.11</v>
      </c>
      <c r="D20" s="2">
        <f t="shared" si="1"/>
        <v>-201.13999999999942</v>
      </c>
    </row>
    <row r="21" spans="1:7" x14ac:dyDescent="0.2">
      <c r="A21" s="50" t="s">
        <v>17</v>
      </c>
      <c r="B21" s="2">
        <v>23515.89</v>
      </c>
      <c r="C21" s="2">
        <f>4747.94+1451.69+17829</f>
        <v>24028.629999999997</v>
      </c>
      <c r="D21" s="2">
        <f t="shared" si="1"/>
        <v>512.73999999999796</v>
      </c>
    </row>
    <row r="22" spans="1:7" x14ac:dyDescent="0.2">
      <c r="A22" s="50" t="s">
        <v>18</v>
      </c>
      <c r="B22" s="2"/>
      <c r="C22" s="2"/>
      <c r="D22" s="2"/>
      <c r="F22" s="20"/>
    </row>
    <row r="23" spans="1:7" x14ac:dyDescent="0.2">
      <c r="A23" s="50" t="s">
        <v>19</v>
      </c>
      <c r="B23" s="2">
        <v>1669.36</v>
      </c>
      <c r="C23" s="2">
        <v>1528.36</v>
      </c>
      <c r="D23" s="2">
        <f t="shared" si="1"/>
        <v>-141</v>
      </c>
    </row>
    <row r="24" spans="1:7" x14ac:dyDescent="0.2">
      <c r="A24" s="50" t="s">
        <v>20</v>
      </c>
      <c r="B24" s="2">
        <v>7346.6</v>
      </c>
      <c r="C24" s="2">
        <v>7682.26</v>
      </c>
      <c r="D24" s="2">
        <f t="shared" si="1"/>
        <v>335.65999999999985</v>
      </c>
    </row>
    <row r="25" spans="1:7" x14ac:dyDescent="0.2">
      <c r="A25" s="50" t="s">
        <v>21</v>
      </c>
      <c r="B25" s="2">
        <v>0</v>
      </c>
      <c r="C25" s="2">
        <v>272.25</v>
      </c>
      <c r="D25" s="2">
        <f t="shared" si="1"/>
        <v>272.25</v>
      </c>
      <c r="G25" s="20"/>
    </row>
    <row r="26" spans="1:7" x14ac:dyDescent="0.2">
      <c r="A26" s="50" t="s">
        <v>22</v>
      </c>
      <c r="B26" s="2">
        <v>0</v>
      </c>
      <c r="C26" s="2">
        <v>0</v>
      </c>
      <c r="D26" s="2">
        <f t="shared" si="1"/>
        <v>0</v>
      </c>
    </row>
    <row r="27" spans="1:7" s="6" customFormat="1" ht="13.5" thickBot="1" x14ac:dyDescent="0.25">
      <c r="A27" s="51" t="s">
        <v>23</v>
      </c>
      <c r="B27" s="4">
        <v>725413.4800000001</v>
      </c>
      <c r="C27" s="4">
        <f>SUM(C12:C26)</f>
        <v>765211.9800000001</v>
      </c>
      <c r="D27" s="4">
        <f>SUM(D12:D26)</f>
        <v>39798.499999999985</v>
      </c>
      <c r="E27" s="35"/>
    </row>
    <row r="28" spans="1:7" ht="13.5" thickTop="1" x14ac:dyDescent="0.2">
      <c r="A28" s="50"/>
      <c r="B28" s="2"/>
      <c r="C28" s="2"/>
      <c r="D28" s="2"/>
      <c r="E28" s="35"/>
    </row>
    <row r="29" spans="1:7" s="6" customFormat="1" x14ac:dyDescent="0.2">
      <c r="A29" s="61" t="s">
        <v>24</v>
      </c>
      <c r="B29" s="62"/>
      <c r="C29" s="62"/>
      <c r="D29" s="62"/>
      <c r="E29" s="35"/>
    </row>
    <row r="30" spans="1:7" x14ac:dyDescent="0.2">
      <c r="A30" s="50" t="s">
        <v>25</v>
      </c>
      <c r="B30" s="2">
        <v>451992.46000000008</v>
      </c>
      <c r="C30" s="2">
        <f>733054.96-23411.69</f>
        <v>709643.27</v>
      </c>
      <c r="D30" s="2">
        <f>C30-B30</f>
        <v>257650.80999999994</v>
      </c>
      <c r="E30" s="35"/>
    </row>
    <row r="31" spans="1:7" s="6" customFormat="1" ht="13.5" thickBot="1" x14ac:dyDescent="0.25">
      <c r="A31" s="51" t="s">
        <v>26</v>
      </c>
      <c r="B31" s="4">
        <v>451992.46000000008</v>
      </c>
      <c r="C31" s="4">
        <f>SUM(C30)</f>
        <v>709643.27</v>
      </c>
      <c r="D31" s="4">
        <f>SUM(D30)</f>
        <v>257650.80999999994</v>
      </c>
      <c r="E31" s="35"/>
      <c r="F31" s="21"/>
    </row>
    <row r="32" spans="1:7" ht="15" customHeight="1" thickTop="1" x14ac:dyDescent="0.2">
      <c r="A32" s="50"/>
      <c r="B32" s="2"/>
      <c r="C32" s="2"/>
      <c r="D32" s="2"/>
      <c r="F32" s="20"/>
    </row>
    <row r="33" spans="1:5" s="6" customFormat="1" ht="33" customHeight="1" thickBot="1" x14ac:dyDescent="0.25">
      <c r="A33" s="51" t="s">
        <v>27</v>
      </c>
      <c r="B33" s="4">
        <v>-104654.63000000012</v>
      </c>
      <c r="C33" s="4">
        <f>C9-C27-C31</f>
        <v>6009.9800000000978</v>
      </c>
      <c r="D33" s="4">
        <f>D9-D27-D31</f>
        <v>110664.61000000022</v>
      </c>
      <c r="E33" s="5"/>
    </row>
    <row r="34" spans="1:5" ht="13.5" thickTop="1" x14ac:dyDescent="0.2">
      <c r="A34" s="50"/>
      <c r="B34" s="2"/>
      <c r="C34" s="2"/>
      <c r="D34" s="2"/>
    </row>
    <row r="35" spans="1:5" s="6" customFormat="1" x14ac:dyDescent="0.2">
      <c r="A35" s="61" t="s">
        <v>28</v>
      </c>
      <c r="B35" s="62"/>
      <c r="C35" s="62"/>
      <c r="D35" s="62"/>
      <c r="E35" s="5"/>
    </row>
    <row r="36" spans="1:5" x14ac:dyDescent="0.2">
      <c r="A36" s="50" t="s">
        <v>29</v>
      </c>
      <c r="B36" s="2">
        <v>209.18</v>
      </c>
      <c r="C36" s="2">
        <v>9.85</v>
      </c>
      <c r="D36" s="2">
        <f>C36-B36</f>
        <v>-199.33</v>
      </c>
    </row>
    <row r="37" spans="1:5" x14ac:dyDescent="0.2">
      <c r="A37" s="50" t="s">
        <v>30</v>
      </c>
      <c r="B37" s="2">
        <v>913.89</v>
      </c>
      <c r="C37" s="2">
        <f>800.43+201.51</f>
        <v>1001.9399999999999</v>
      </c>
      <c r="D37" s="2">
        <f>C37-B37</f>
        <v>88.049999999999955</v>
      </c>
    </row>
    <row r="38" spans="1:5" s="6" customFormat="1" ht="39.6" customHeight="1" thickBot="1" x14ac:dyDescent="0.25">
      <c r="A38" s="51" t="s">
        <v>88</v>
      </c>
      <c r="B38" s="4">
        <v>-704.71</v>
      </c>
      <c r="C38" s="4">
        <f>C36-C37</f>
        <v>-992.08999999999992</v>
      </c>
      <c r="D38" s="4">
        <f>D36-D37</f>
        <v>-287.38</v>
      </c>
      <c r="E38" s="5"/>
    </row>
    <row r="39" spans="1:5" ht="13.5" thickTop="1" x14ac:dyDescent="0.2">
      <c r="A39" s="52"/>
      <c r="B39" s="2"/>
      <c r="C39" s="2"/>
      <c r="D39" s="2"/>
    </row>
    <row r="40" spans="1:5" s="6" customFormat="1" x14ac:dyDescent="0.2">
      <c r="A40" s="61" t="s">
        <v>33</v>
      </c>
      <c r="B40" s="62"/>
      <c r="C40" s="62"/>
      <c r="D40" s="62"/>
      <c r="E40" s="5"/>
    </row>
    <row r="41" spans="1:5" x14ac:dyDescent="0.2">
      <c r="A41" s="50" t="s">
        <v>31</v>
      </c>
      <c r="B41" s="2">
        <v>20886</v>
      </c>
      <c r="C41" s="2">
        <v>0.75</v>
      </c>
      <c r="D41" s="2">
        <f>C41-B41</f>
        <v>-20885.25</v>
      </c>
    </row>
    <row r="42" spans="1:5" x14ac:dyDescent="0.2">
      <c r="A42" s="50" t="s">
        <v>32</v>
      </c>
      <c r="B42" s="2">
        <v>3254.53</v>
      </c>
      <c r="C42" s="2">
        <f>921.72+1134.06</f>
        <v>2055.7799999999997</v>
      </c>
      <c r="D42" s="2">
        <f>C42-B42</f>
        <v>-1198.7500000000005</v>
      </c>
    </row>
    <row r="43" spans="1:5" s="6" customFormat="1" ht="13.5" thickBot="1" x14ac:dyDescent="0.25">
      <c r="A43" s="51" t="s">
        <v>89</v>
      </c>
      <c r="B43" s="4">
        <v>17631.47</v>
      </c>
      <c r="C43" s="4">
        <f>C41-C42</f>
        <v>-2055.0299999999997</v>
      </c>
      <c r="D43" s="4">
        <f>D41-D42</f>
        <v>-19686.5</v>
      </c>
      <c r="E43" s="5"/>
    </row>
    <row r="44" spans="1:5" ht="13.5" thickTop="1" x14ac:dyDescent="0.2">
      <c r="A44" s="50"/>
      <c r="B44" s="2"/>
      <c r="C44" s="2"/>
      <c r="D44" s="2"/>
    </row>
    <row r="45" spans="1:5" s="6" customFormat="1" x14ac:dyDescent="0.2">
      <c r="A45" s="63" t="s">
        <v>34</v>
      </c>
      <c r="B45" s="62"/>
      <c r="C45" s="62"/>
      <c r="D45" s="62"/>
      <c r="E45" s="5"/>
    </row>
    <row r="46" spans="1:5" x14ac:dyDescent="0.2">
      <c r="A46" s="50" t="s">
        <v>35</v>
      </c>
      <c r="B46" s="2">
        <v>0</v>
      </c>
      <c r="C46" s="2">
        <v>0</v>
      </c>
      <c r="D46" s="2">
        <f>C46-B46</f>
        <v>0</v>
      </c>
    </row>
    <row r="47" spans="1:5" x14ac:dyDescent="0.2">
      <c r="A47" s="50" t="s">
        <v>36</v>
      </c>
      <c r="B47" s="2">
        <v>0</v>
      </c>
      <c r="C47" s="2">
        <v>0</v>
      </c>
      <c r="D47" s="2">
        <f>C47-B47</f>
        <v>0</v>
      </c>
    </row>
    <row r="48" spans="1:5" s="6" customFormat="1" ht="26.25" thickBot="1" x14ac:dyDescent="0.25">
      <c r="A48" s="51" t="s">
        <v>90</v>
      </c>
      <c r="B48" s="4">
        <v>0</v>
      </c>
      <c r="C48" s="4">
        <f>SUM(C46:C47)</f>
        <v>0</v>
      </c>
      <c r="D48" s="4">
        <f>SUM(D46:D47)</f>
        <v>0</v>
      </c>
      <c r="E48" s="5"/>
    </row>
    <row r="49" spans="1:5" ht="13.5" thickTop="1" x14ac:dyDescent="0.2">
      <c r="A49" s="50"/>
      <c r="B49" s="2"/>
      <c r="C49" s="2"/>
      <c r="D49" s="2"/>
    </row>
    <row r="50" spans="1:5" s="6" customFormat="1" ht="26.25" thickBot="1" x14ac:dyDescent="0.25">
      <c r="A50" s="51" t="s">
        <v>119</v>
      </c>
      <c r="B50" s="4">
        <v>-87727.870000000126</v>
      </c>
      <c r="C50" s="4">
        <f>C33+C38+C43+C48</f>
        <v>2962.8600000000979</v>
      </c>
      <c r="D50" s="4">
        <f>D33+D38+D43+D48</f>
        <v>90690.730000000214</v>
      </c>
      <c r="E50" s="5"/>
    </row>
    <row r="51" spans="1:5" ht="13.5" thickTop="1" x14ac:dyDescent="0.2">
      <c r="A51" s="7" t="s">
        <v>126</v>
      </c>
    </row>
    <row r="53" spans="1:5" x14ac:dyDescent="0.2">
      <c r="A53" s="36" t="s">
        <v>117</v>
      </c>
    </row>
    <row r="54" spans="1:5" x14ac:dyDescent="0.2">
      <c r="A54" s="7" t="s">
        <v>118</v>
      </c>
    </row>
  </sheetData>
  <phoneticPr fontId="2" type="noConversion"/>
  <conditionalFormatting sqref="A1:A1048576">
    <cfRule type="cellIs" dxfId="0" priority="1" stopIfTrue="1" operator="lessThanOrEqual">
      <formula>0</formula>
    </cfRule>
  </conditionalFormatting>
  <printOptions horizontalCentered="1"/>
  <pageMargins left="0.39370078740157483" right="0.39370078740157483" top="1.5748031496062993" bottom="0.59055118110236227" header="0" footer="0"/>
  <pageSetup paperSize="9" scale="85" orientation="portrait" r:id="rId1"/>
  <headerFooter alignWithMargins="0">
    <oddHeader>&amp;L&amp;"Calibri,Grassetto"&amp;G&amp;C&amp;"Calibri,Grassetto"ALLEGATO (H)
&amp;12CONTO ECONOMICO AZIENDA SPECIALE CONCENTRO 
AL 31 DICEMBRE 2021
(previsto dall'art. 68 DPR 254/2005)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ATTIVO PASSIVO</vt:lpstr>
      <vt:lpstr>CONTO ECONOMICO</vt:lpstr>
      <vt:lpstr>'ATTIVO PASSIVO'!Area_stampa</vt:lpstr>
      <vt:lpstr>'CONTO ECONOMICO'!Area_stampa</vt:lpstr>
      <vt:lpstr>'ATTIVO PASSIVO'!Titoli_stampa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Sabrina Marian</cp:lastModifiedBy>
  <cp:lastPrinted>2022-05-12T13:17:25Z</cp:lastPrinted>
  <dcterms:created xsi:type="dcterms:W3CDTF">2007-11-17T14:01:22Z</dcterms:created>
  <dcterms:modified xsi:type="dcterms:W3CDTF">2022-05-12T13:17:31Z</dcterms:modified>
</cp:coreProperties>
</file>